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arodriguezg\OneDrive - Summum\Documentos\SPR\@Proyectos\146 SeaOne Pto Solo\000 BillofServices\002 PO TPS 20-006 Buenaventura\"/>
    </mc:Choice>
  </mc:AlternateContent>
  <bookViews>
    <workbookView xWindow="0" yWindow="0" windowWidth="23040" windowHeight="9090"/>
  </bookViews>
  <sheets>
    <sheet name="Bill of Services" sheetId="1" r:id="rId1"/>
    <sheet name="Exhibit 1" sheetId="2" r:id="rId2"/>
    <sheet name="TS2 Bid" sheetId="3" r:id="rId3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K4" i="2"/>
  <c r="K11" i="2" l="1"/>
  <c r="K12" i="2"/>
  <c r="K13" i="2"/>
  <c r="L13" i="2"/>
  <c r="M13" i="2" s="1"/>
  <c r="L14" i="2"/>
  <c r="M14" i="2" s="1"/>
  <c r="L11" i="2"/>
  <c r="N11" i="2" s="1"/>
  <c r="M11" i="2"/>
  <c r="L12" i="2"/>
  <c r="M12" i="2"/>
  <c r="N12" i="2"/>
  <c r="B16" i="1"/>
  <c r="B17" i="1"/>
  <c r="B18" i="1"/>
  <c r="B19" i="1"/>
  <c r="B20" i="1"/>
  <c r="B15" i="1"/>
  <c r="B14" i="1"/>
  <c r="E16" i="1"/>
  <c r="E17" i="1"/>
  <c r="E15" i="1"/>
  <c r="C16" i="1"/>
  <c r="C17" i="1"/>
  <c r="C15" i="1"/>
  <c r="C14" i="1"/>
  <c r="E14" i="1" s="1"/>
  <c r="D16" i="1"/>
  <c r="D17" i="1"/>
  <c r="D18" i="1"/>
  <c r="D19" i="1"/>
  <c r="D20" i="1"/>
  <c r="D15" i="1"/>
  <c r="D14" i="1"/>
  <c r="L6" i="2"/>
  <c r="L7" i="2"/>
  <c r="M7" i="2" s="1"/>
  <c r="L8" i="2"/>
  <c r="L9" i="2"/>
  <c r="M9" i="2" s="1"/>
  <c r="L10" i="2"/>
  <c r="L5" i="2"/>
  <c r="L4" i="2"/>
  <c r="M4" i="2" s="1"/>
  <c r="E31" i="3"/>
  <c r="E30" i="3"/>
  <c r="E23" i="3"/>
  <c r="E33" i="3" s="1"/>
  <c r="L22" i="3"/>
  <c r="K22" i="3"/>
  <c r="J22" i="3"/>
  <c r="I22" i="3"/>
  <c r="H22" i="3"/>
  <c r="M22" i="3" s="1"/>
  <c r="G22" i="3"/>
  <c r="L21" i="3"/>
  <c r="K21" i="3"/>
  <c r="J21" i="3"/>
  <c r="I21" i="3"/>
  <c r="H21" i="3"/>
  <c r="G21" i="3"/>
  <c r="M21" i="3" s="1"/>
  <c r="L20" i="3"/>
  <c r="K20" i="3"/>
  <c r="J20" i="3"/>
  <c r="I20" i="3"/>
  <c r="H20" i="3"/>
  <c r="G20" i="3"/>
  <c r="M20" i="3" s="1"/>
  <c r="L19" i="3"/>
  <c r="K19" i="3"/>
  <c r="J19" i="3"/>
  <c r="I19" i="3"/>
  <c r="M19" i="3" s="1"/>
  <c r="H19" i="3"/>
  <c r="G19" i="3"/>
  <c r="L18" i="3"/>
  <c r="K18" i="3"/>
  <c r="J18" i="3"/>
  <c r="I18" i="3"/>
  <c r="I23" i="3" s="1"/>
  <c r="H18" i="3"/>
  <c r="M18" i="3" s="1"/>
  <c r="G18" i="3"/>
  <c r="L17" i="3"/>
  <c r="L23" i="3" s="1"/>
  <c r="K17" i="3"/>
  <c r="J17" i="3"/>
  <c r="I17" i="3"/>
  <c r="H17" i="3"/>
  <c r="H23" i="3" s="1"/>
  <c r="G17" i="3"/>
  <c r="M17" i="3" s="1"/>
  <c r="L16" i="3"/>
  <c r="K16" i="3"/>
  <c r="K23" i="3" s="1"/>
  <c r="J16" i="3"/>
  <c r="J23" i="3" s="1"/>
  <c r="I16" i="3"/>
  <c r="H16" i="3"/>
  <c r="G16" i="3"/>
  <c r="G23" i="3" s="1"/>
  <c r="I15" i="2"/>
  <c r="D15" i="2"/>
  <c r="E15" i="2"/>
  <c r="F15" i="2"/>
  <c r="G15" i="2"/>
  <c r="H15" i="2"/>
  <c r="M5" i="2"/>
  <c r="M6" i="2"/>
  <c r="N6" i="2"/>
  <c r="M8" i="2"/>
  <c r="M10" i="2"/>
  <c r="K10" i="2"/>
  <c r="C20" i="1" s="1"/>
  <c r="E20" i="1" s="1"/>
  <c r="K9" i="2"/>
  <c r="N9" i="2" s="1"/>
  <c r="K8" i="2"/>
  <c r="N8" i="2" s="1"/>
  <c r="K7" i="2"/>
  <c r="N7" i="2" s="1"/>
  <c r="K6" i="2"/>
  <c r="K5" i="2"/>
  <c r="N5" i="2" s="1"/>
  <c r="K15" i="2" l="1"/>
  <c r="C19" i="1"/>
  <c r="E19" i="1" s="1"/>
  <c r="C18" i="1"/>
  <c r="E18" i="1" s="1"/>
  <c r="N10" i="2"/>
  <c r="N13" i="2"/>
  <c r="N14" i="2"/>
  <c r="N4" i="2"/>
  <c r="E28" i="3"/>
  <c r="E34" i="3" s="1"/>
  <c r="E9" i="3" s="1"/>
  <c r="E10" i="3" s="1"/>
  <c r="E11" i="3" s="1"/>
  <c r="E32" i="3"/>
  <c r="M16" i="3"/>
  <c r="M23" i="3" s="1"/>
  <c r="E29" i="3"/>
  <c r="N15" i="2" l="1"/>
  <c r="J15" i="2" l="1"/>
  <c r="M15" i="2" s="1"/>
  <c r="N16" i="2" s="1"/>
  <c r="C15" i="2"/>
  <c r="K16" i="2" l="1"/>
  <c r="E37" i="1"/>
  <c r="C37" i="1"/>
  <c r="E38" i="1" l="1"/>
  <c r="E39" i="1" s="1"/>
</calcChain>
</file>

<file path=xl/sharedStrings.xml><?xml version="1.0" encoding="utf-8"?>
<sst xmlns="http://schemas.openxmlformats.org/spreadsheetml/2006/main" count="87" uniqueCount="75">
  <si>
    <t>TOTAL</t>
  </si>
  <si>
    <t>SUMED</t>
  </si>
  <si>
    <t>SUMMUM-EDIFICA JV</t>
  </si>
  <si>
    <t>BILL OF SERVICES</t>
  </si>
  <si>
    <t>INVESTED MH</t>
  </si>
  <si>
    <t>PRICE [COP$]</t>
  </si>
  <si>
    <t>REMARKS</t>
  </si>
  <si>
    <t>DELIVERABLE</t>
  </si>
  <si>
    <t>ITEM</t>
  </si>
  <si>
    <t>SUBTOTAL</t>
  </si>
  <si>
    <t>IVA (19%)</t>
  </si>
  <si>
    <t>For a detailed price breakdown of invested manhours, please refer to "Exhibit 1".</t>
  </si>
  <si>
    <t>Prices are in Colombian Pesos (COP$).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</si>
  <si>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</si>
  <si>
    <t>-</t>
  </si>
  <si>
    <t>Scope:</t>
  </si>
  <si>
    <t>By signing this document, the Client agrees to the services and conditions described herein.</t>
  </si>
  <si>
    <t>Andrés Rodríguez</t>
  </si>
  <si>
    <t>SUMED - Project Manager</t>
  </si>
  <si>
    <t>Gene Lobrecht</t>
  </si>
  <si>
    <t>Puerto Solo - Project Manager</t>
  </si>
  <si>
    <t xml:space="preserve">PO No / Date: </t>
  </si>
  <si>
    <t>Contract:</t>
  </si>
  <si>
    <t>Client / Nit:</t>
  </si>
  <si>
    <t>Termo Puerto Solo SAS ESP Nit 901.149.278-1</t>
  </si>
  <si>
    <t>TPS 20-006 / 7-10-2020</t>
  </si>
  <si>
    <t>Agreement as Project Management Consultant - PMC Services</t>
  </si>
  <si>
    <t>COP$/MH</t>
  </si>
  <si>
    <t>Support for the Termo Solo 2 Project</t>
  </si>
  <si>
    <t>SUMED-BS-TPS-001-00</t>
  </si>
  <si>
    <t>Doc. No. / Version:</t>
  </si>
  <si>
    <t>Weekly meeting preparation, attendance and report</t>
  </si>
  <si>
    <t>Engineering follow up Transmission Line (2 x week)</t>
  </si>
  <si>
    <t>Environmental permits follow up (2 x week) On Demand</t>
  </si>
  <si>
    <t>Righ of way adquisition and access follow up (2 x week)</t>
  </si>
  <si>
    <t>Contracts follow up (transmission lines, power plant, right of way, etc) (On demand)</t>
  </si>
  <si>
    <t>Work package information compilation (On demand)</t>
  </si>
  <si>
    <t>UPME, XM, CELSIA - EPSA, etc permits and connections (On demand).</t>
  </si>
  <si>
    <t>ID</t>
  </si>
  <si>
    <t>SCHEDULE</t>
  </si>
  <si>
    <t>POWER ELECTRICAL MGR
(ANDRES RODRIGUEZ)</t>
  </si>
  <si>
    <t>MAN-HOURS</t>
  </si>
  <si>
    <t>COST [COP]</t>
  </si>
  <si>
    <t>COMMENTS</t>
  </si>
  <si>
    <t>MH</t>
  </si>
  <si>
    <t>BUDGET</t>
  </si>
  <si>
    <t>INVESTED</t>
  </si>
  <si>
    <t>MH
Aug 03rd - 07th</t>
  </si>
  <si>
    <t>MH
Jul 27th - 31th</t>
  </si>
  <si>
    <t>MH
Jul 21st - 24th</t>
  </si>
  <si>
    <t>MH
Aug 10th - 14th</t>
  </si>
  <si>
    <t>MH
Aug 17th - 21st</t>
  </si>
  <si>
    <t>RATE [COP] / HH</t>
  </si>
  <si>
    <t>MH
Aug 24th - 28st</t>
  </si>
  <si>
    <t>MH
Aug31st-Sep4th</t>
  </si>
  <si>
    <t>EXHIBIT 1 - SCHEDULES DEVELOPMENT ASSIGNMENT - MAN-HOURS BALANCE AS FROM 21/JUL/20 TO 4/SEP/2020</t>
  </si>
  <si>
    <t xml:space="preserve">Termo Puerto Solo S.A.S. E.S.P. </t>
  </si>
  <si>
    <t>COP$/US$</t>
  </si>
  <si>
    <t>COP$/HH</t>
  </si>
  <si>
    <t>TOTAL MH</t>
  </si>
  <si>
    <t>TOTAL COP$</t>
  </si>
  <si>
    <t>TOTAL US$</t>
  </si>
  <si>
    <t>TERMOSOLO 2 PROJECT</t>
  </si>
  <si>
    <t>Activities</t>
  </si>
  <si>
    <t>Total</t>
  </si>
  <si>
    <t>Total Week</t>
  </si>
  <si>
    <t>Up to Dec 2020</t>
  </si>
  <si>
    <t>MH/Month</t>
  </si>
  <si>
    <t>W/M</t>
  </si>
  <si>
    <t>Total MH</t>
  </si>
  <si>
    <t>Period</t>
  </si>
  <si>
    <t>July 21st to September 4th</t>
  </si>
  <si>
    <t>Manhours listed above correspond to reported progress as of the time period listed above.</t>
  </si>
  <si>
    <t>Environmental Project Description</t>
  </si>
  <si>
    <t>Interface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</si>
</sst>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BankGothic Lt BT"/>
      <family val="2"/>
    </font>
    <font>
      <b/>
      <i/>
      <sz val="12"/>
      <color theme="1"/>
      <name val="BankGothic Lt BT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20"/>
      <color theme="3"/>
      <name val="Calibri"/>
      <family val="2"/>
      <scheme val="minor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5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4" fillId="3" borderId="36" xfId="0" applyFont="1" applyFill="1" applyBorder="1" applyAlignment="1">
      <alignment horizontal="right" vertical="center"/>
    </xf>
    <xf numFmtId="0" fontId="14" fillId="0" borderId="37" xfId="0" applyFont="1" applyFill="1" applyBorder="1" applyAlignment="1">
      <alignment horizontal="left" vertical="center" wrapText="1" indent="1"/>
    </xf>
    <xf numFmtId="0" fontId="14" fillId="3" borderId="37" xfId="0" applyFont="1" applyFill="1" applyBorder="1" applyAlignment="1">
      <alignment horizontal="center" vertical="center" wrapText="1"/>
    </xf>
    <xf numFmtId="164" fontId="14" fillId="3" borderId="37" xfId="0" applyNumberFormat="1" applyFont="1" applyFill="1" applyBorder="1" applyAlignment="1">
      <alignment horizontal="center" vertical="center" wrapText="1"/>
    </xf>
    <xf numFmtId="165" fontId="14" fillId="3" borderId="36" xfId="0" applyNumberFormat="1" applyFont="1" applyFill="1" applyBorder="1" applyAlignment="1">
      <alignment horizontal="center" vertical="center" wrapText="1"/>
    </xf>
    <xf numFmtId="165" fontId="11" fillId="3" borderId="38" xfId="0" applyNumberFormat="1" applyFont="1" applyFill="1" applyBorder="1" applyAlignment="1">
      <alignment horizontal="center" vertical="center"/>
    </xf>
    <xf numFmtId="164" fontId="14" fillId="3" borderId="39" xfId="0" applyNumberFormat="1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left" vertical="center" wrapText="1" indent="1"/>
    </xf>
    <xf numFmtId="0" fontId="14" fillId="3" borderId="45" xfId="0" applyFont="1" applyFill="1" applyBorder="1" applyAlignment="1">
      <alignment horizontal="left" vertical="center" wrapText="1" indent="1"/>
    </xf>
    <xf numFmtId="0" fontId="14" fillId="3" borderId="41" xfId="0" applyFont="1" applyFill="1" applyBorder="1" applyAlignment="1">
      <alignment horizontal="right" vertical="center"/>
    </xf>
    <xf numFmtId="0" fontId="14" fillId="0" borderId="42" xfId="0" applyFont="1" applyFill="1" applyBorder="1" applyAlignment="1">
      <alignment horizontal="left" vertical="center" wrapText="1" indent="1"/>
    </xf>
    <xf numFmtId="0" fontId="14" fillId="3" borderId="42" xfId="0" applyFont="1" applyFill="1" applyBorder="1" applyAlignment="1">
      <alignment horizontal="center" vertical="center" wrapText="1"/>
    </xf>
    <xf numFmtId="165" fontId="11" fillId="3" borderId="41" xfId="0" applyNumberFormat="1" applyFont="1" applyFill="1" applyBorder="1" applyAlignment="1">
      <alignment horizontal="center" vertical="center" wrapText="1"/>
    </xf>
    <xf numFmtId="165" fontId="11" fillId="3" borderId="43" xfId="0" applyNumberFormat="1" applyFont="1" applyFill="1" applyBorder="1" applyAlignment="1">
      <alignment horizontal="center" vertical="center"/>
    </xf>
    <xf numFmtId="164" fontId="11" fillId="3" borderId="44" xfId="0" applyNumberFormat="1" applyFont="1" applyFill="1" applyBorder="1" applyAlignment="1">
      <alignment horizontal="center" vertical="center" wrapText="1"/>
    </xf>
    <xf numFmtId="165" fontId="14" fillId="3" borderId="4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5" fillId="3" borderId="46" xfId="0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horizontal="left" vertical="center" wrapText="1" indent="1"/>
    </xf>
    <xf numFmtId="0" fontId="15" fillId="3" borderId="47" xfId="0" applyFont="1" applyFill="1" applyBorder="1" applyAlignment="1">
      <alignment horizontal="center" vertical="center" wrapText="1"/>
    </xf>
    <xf numFmtId="164" fontId="15" fillId="3" borderId="47" xfId="0" applyNumberFormat="1" applyFont="1" applyFill="1" applyBorder="1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165" fontId="16" fillId="3" borderId="48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left" vertical="center" wrapText="1" indent="1"/>
    </xf>
    <xf numFmtId="0" fontId="14" fillId="3" borderId="50" xfId="0" applyFont="1" applyFill="1" applyBorder="1" applyAlignment="1">
      <alignment horizontal="right" vertical="center"/>
    </xf>
    <xf numFmtId="0" fontId="17" fillId="3" borderId="51" xfId="0" applyFont="1" applyFill="1" applyBorder="1" applyAlignment="1">
      <alignment horizontal="left" vertical="center" indent="1"/>
    </xf>
    <xf numFmtId="0" fontId="17" fillId="3" borderId="51" xfId="0" applyFont="1" applyFill="1" applyBorder="1" applyAlignment="1">
      <alignment horizontal="center" vertical="center"/>
    </xf>
    <xf numFmtId="165" fontId="17" fillId="3" borderId="50" xfId="0" applyNumberFormat="1" applyFont="1" applyFill="1" applyBorder="1" applyAlignment="1">
      <alignment horizontal="center" vertical="center"/>
    </xf>
    <xf numFmtId="165" fontId="17" fillId="3" borderId="52" xfId="0" applyNumberFormat="1" applyFont="1" applyFill="1" applyBorder="1" applyAlignment="1">
      <alignment horizontal="center" vertical="center"/>
    </xf>
    <xf numFmtId="164" fontId="18" fillId="3" borderId="53" xfId="0" applyNumberFormat="1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0" fontId="16" fillId="3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9" fontId="16" fillId="3" borderId="0" xfId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3"/>
    </xf>
    <xf numFmtId="165" fontId="17" fillId="3" borderId="5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42" xfId="0" applyFont="1" applyFill="1" applyBorder="1" applyAlignment="1">
      <alignment vertical="center" wrapText="1"/>
    </xf>
    <xf numFmtId="3" fontId="0" fillId="3" borderId="42" xfId="0" applyNumberFormat="1" applyFill="1" applyBorder="1" applyAlignment="1">
      <alignment vertical="center" wrapText="1"/>
    </xf>
    <xf numFmtId="0" fontId="1" fillId="3" borderId="42" xfId="0" applyFont="1" applyFill="1" applyBorder="1" applyAlignment="1">
      <alignment horizontal="left" vertical="center" wrapText="1"/>
    </xf>
    <xf numFmtId="3" fontId="0" fillId="6" borderId="42" xfId="0" applyNumberFormat="1" applyFill="1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/>
    </xf>
    <xf numFmtId="17" fontId="0" fillId="3" borderId="0" xfId="0" applyNumberFormat="1" applyFill="1" applyAlignment="1">
      <alignment vertical="center"/>
    </xf>
    <xf numFmtId="17" fontId="0" fillId="3" borderId="42" xfId="0" applyNumberFormat="1" applyFill="1" applyBorder="1" applyAlignment="1">
      <alignment horizontal="center" vertical="center"/>
    </xf>
    <xf numFmtId="17" fontId="1" fillId="3" borderId="42" xfId="0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2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right" vertical="center"/>
    </xf>
    <xf numFmtId="0" fontId="0" fillId="3" borderId="42" xfId="0" applyFill="1" applyBorder="1" applyAlignment="1">
      <alignment vertical="center"/>
    </xf>
    <xf numFmtId="0" fontId="1" fillId="3" borderId="42" xfId="0" applyFont="1" applyFill="1" applyBorder="1" applyAlignment="1">
      <alignment horizontal="right" vertical="center"/>
    </xf>
    <xf numFmtId="0" fontId="1" fillId="6" borderId="42" xfId="0" applyFont="1" applyFill="1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 wrapText="1" indent="1"/>
    </xf>
    <xf numFmtId="0" fontId="12" fillId="4" borderId="35" xfId="0" applyFont="1" applyFill="1" applyBorder="1" applyAlignment="1">
      <alignment horizontal="left" vertical="center" wrapText="1" indent="1"/>
    </xf>
    <xf numFmtId="0" fontId="12" fillId="4" borderId="56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 wrapText="1" indent="1"/>
    </xf>
    <xf numFmtId="0" fontId="12" fillId="4" borderId="33" xfId="0" applyFont="1" applyFill="1" applyBorder="1" applyAlignment="1">
      <alignment horizontal="left" vertical="center" wrapText="1" indent="1"/>
    </xf>
    <xf numFmtId="0" fontId="12" fillId="4" borderId="2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 wrapText="1"/>
    </xf>
    <xf numFmtId="165" fontId="11" fillId="3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803910</xdr:colOff>
      <xdr:row>53</xdr:row>
      <xdr:rowOff>184785</xdr:rowOff>
    </xdr:from>
    <xdr:to>
      <xdr:col>1</xdr:col>
      <xdr:colOff>1365885</xdr:colOff>
      <xdr:row>53</xdr:row>
      <xdr:rowOff>184785</xdr:rowOff>
    </xdr:to>
    <xdr:cxnSp macro="">
      <xdr:nvCxnSpPr>
        <xdr:cNvPr id="4" name="Conector recto 3"/>
        <xdr:cNvCxnSpPr/>
      </xdr:nvCxnSpPr>
      <xdr:spPr>
        <a:xfrm>
          <a:off x="803910" y="1118616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251460</xdr:colOff>
      <xdr:row>54</xdr:row>
      <xdr:rowOff>0</xdr:rowOff>
    </xdr:from>
    <xdr:to>
      <xdr:col>4</xdr:col>
      <xdr:colOff>685800</xdr:colOff>
      <xdr:row>54</xdr:row>
      <xdr:rowOff>0</xdr:rowOff>
    </xdr:to>
    <xdr:cxnSp macro="">
      <xdr:nvCxnSpPr>
        <xdr:cNvPr id="7" name="Conector recto 6"/>
        <xdr:cNvCxnSpPr/>
      </xdr:nvCxnSpPr>
      <xdr:spPr>
        <a:xfrm>
          <a:off x="5204460" y="1077468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971550</xdr:colOff>
      <xdr:row>0</xdr:row>
      <xdr:rowOff>135353</xdr:rowOff>
    </xdr:from>
    <xdr:to>
      <xdr:col>5</xdr:col>
      <xdr:colOff>1104900</xdr:colOff>
      <xdr:row>2</xdr:row>
      <xdr:rowOff>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54" t="12431" r="3880" b="11288"/>
        <a:stretch/>
      </xdr:blipFill>
      <xdr:spPr>
        <a:xfrm>
          <a:off x="7096125" y="135353"/>
          <a:ext cx="2114550" cy="521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125865</xdr:colOff>
      <xdr:row>0</xdr:row>
      <xdr:rowOff>35719</xdr:rowOff>
    </xdr:from>
    <xdr:ext cx="2014991" cy="526363"/>
    <xdr:sp macro="" textlink="">
      <xdr:nvSpPr>
        <xdr:cNvPr id="2" name="CuadroTexto 1"/>
        <xdr:cNvSpPr txBox="1"/>
      </xdr:nvSpPr>
      <xdr:spPr>
        <a:xfrm>
          <a:off x="4459740" y="35719"/>
          <a:ext cx="2014991" cy="526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2400" b="1">
              <a:solidFill>
                <a:schemeClr val="tx2"/>
              </a:solidFill>
              <a:latin typeface="Arial Black" panose="020B0A04020102020204" pitchFamily="34" charset="0"/>
            </a:rPr>
            <a:t>SUMED JV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1" width="17.42578125" style="1" customWidth="1"/>
    <col min="2" max="2" width="58.28515625" style="1" customWidth="1"/>
    <col min="3" max="4" width="15.28515625" style="55" customWidth="1"/>
    <col min="5" max="5" width="14.42578125" style="55" customWidth="1"/>
    <col min="6" max="6" width="18.42578125" style="56" customWidth="1"/>
    <col min="7" max="7" width="11.42578125" style="1"/>
    <col min="8" max="8" width="12.5703125" style="1" bestFit="1" customWidth="1"/>
    <col min="9" max="16384" width="11.42578125" style="1"/>
  </cols>
  <sheetData>
    <row r="1" spans="1:6" ht="36" customHeight="1" thickTop="1" x14ac:dyDescent="0.25">
      <c r="A1" s="7" t="s">
        <v>1</v>
      </c>
      <c r="B1" s="8"/>
      <c r="C1" s="9"/>
      <c r="D1" s="9"/>
      <c r="E1" s="9"/>
      <c r="F1" s="10"/>
    </row>
    <row r="2" spans="1:6" ht="15.75" x14ac:dyDescent="0.25">
      <c r="A2" s="11" t="s">
        <v>2</v>
      </c>
      <c r="B2" s="12"/>
      <c r="C2" s="13"/>
      <c r="D2" s="13"/>
      <c r="E2" s="13"/>
      <c r="F2" s="14"/>
    </row>
    <row r="3" spans="1:6" x14ac:dyDescent="0.25">
      <c r="A3" s="11"/>
      <c r="B3" s="12"/>
      <c r="C3" s="13"/>
      <c r="D3" s="13"/>
      <c r="E3" s="13"/>
      <c r="F3" s="15"/>
    </row>
    <row r="4" spans="1:6" ht="20.25" x14ac:dyDescent="0.25">
      <c r="A4" s="130" t="s">
        <v>3</v>
      </c>
      <c r="B4" s="131"/>
      <c r="C4" s="131"/>
      <c r="D4" s="131"/>
      <c r="E4" s="131"/>
      <c r="F4" s="132"/>
    </row>
    <row r="5" spans="1:6" x14ac:dyDescent="0.25">
      <c r="A5" s="16"/>
      <c r="B5" s="12"/>
      <c r="C5" s="13"/>
      <c r="D5" s="13"/>
      <c r="E5" s="13"/>
      <c r="F5" s="15"/>
    </row>
    <row r="6" spans="1:6" x14ac:dyDescent="0.25">
      <c r="A6" s="17" t="s">
        <v>30</v>
      </c>
      <c r="B6" s="19" t="s">
        <v>29</v>
      </c>
      <c r="C6" s="13"/>
      <c r="D6" s="13"/>
      <c r="E6" s="13"/>
      <c r="F6" s="15"/>
    </row>
    <row r="7" spans="1:6" x14ac:dyDescent="0.25">
      <c r="A7" s="17" t="s">
        <v>70</v>
      </c>
      <c r="B7" s="19" t="s">
        <v>71</v>
      </c>
      <c r="C7" s="13"/>
      <c r="D7" s="13"/>
      <c r="E7" s="13"/>
      <c r="F7" s="15"/>
    </row>
    <row r="8" spans="1:6" x14ac:dyDescent="0.25">
      <c r="A8" s="17" t="s">
        <v>23</v>
      </c>
      <c r="B8" s="12" t="s">
        <v>24</v>
      </c>
      <c r="C8" s="13"/>
      <c r="D8" s="13"/>
      <c r="E8" s="13"/>
      <c r="F8" s="41"/>
    </row>
    <row r="9" spans="1:6" x14ac:dyDescent="0.25">
      <c r="A9" s="17" t="s">
        <v>22</v>
      </c>
      <c r="B9" s="18" t="s">
        <v>26</v>
      </c>
      <c r="C9" s="13"/>
      <c r="D9" s="13"/>
      <c r="E9" s="13"/>
      <c r="F9" s="15"/>
    </row>
    <row r="10" spans="1:6" x14ac:dyDescent="0.25">
      <c r="A10" s="17" t="s">
        <v>21</v>
      </c>
      <c r="B10" s="19" t="s">
        <v>25</v>
      </c>
      <c r="C10" s="13"/>
      <c r="D10" s="13"/>
      <c r="E10" s="13"/>
      <c r="F10" s="15"/>
    </row>
    <row r="11" spans="1:6" x14ac:dyDescent="0.25">
      <c r="A11" s="17" t="s">
        <v>15</v>
      </c>
      <c r="B11" s="19" t="s">
        <v>28</v>
      </c>
      <c r="C11" s="13"/>
      <c r="D11" s="13"/>
      <c r="E11" s="13"/>
      <c r="F11" s="15"/>
    </row>
    <row r="12" spans="1:6" ht="15.75" thickBot="1" x14ac:dyDescent="0.3">
      <c r="A12" s="16"/>
      <c r="B12" s="12"/>
      <c r="C12" s="13"/>
      <c r="D12" s="13"/>
      <c r="E12" s="13"/>
      <c r="F12" s="15"/>
    </row>
    <row r="13" spans="1:6" s="55" customFormat="1" ht="24.6" customHeight="1" thickBot="1" x14ac:dyDescent="0.3">
      <c r="A13" s="2" t="s">
        <v>8</v>
      </c>
      <c r="B13" s="3" t="s">
        <v>7</v>
      </c>
      <c r="C13" s="3" t="s">
        <v>4</v>
      </c>
      <c r="D13" s="3" t="s">
        <v>27</v>
      </c>
      <c r="E13" s="3" t="s">
        <v>5</v>
      </c>
      <c r="F13" s="57" t="s">
        <v>6</v>
      </c>
    </row>
    <row r="14" spans="1:6" x14ac:dyDescent="0.25">
      <c r="A14" s="20">
        <v>1</v>
      </c>
      <c r="B14" s="21" t="str">
        <f>+'Exhibit 1'!B4</f>
        <v>Weekly meeting preparation, attendance and report</v>
      </c>
      <c r="C14" s="62">
        <f>+'Exhibit 1'!K4</f>
        <v>36</v>
      </c>
      <c r="D14" s="59">
        <f>+'Exhibit 1'!L4</f>
        <v>319661</v>
      </c>
      <c r="E14" s="59">
        <f>+C14*D14</f>
        <v>11507796</v>
      </c>
      <c r="F14" s="22"/>
    </row>
    <row r="15" spans="1:6" x14ac:dyDescent="0.25">
      <c r="A15" s="6">
        <v>2</v>
      </c>
      <c r="B15" s="23" t="str">
        <f>+'Exhibit 1'!B5</f>
        <v>Engineering follow up Transmission Line (2 x week)</v>
      </c>
      <c r="C15" s="61">
        <f>+'Exhibit 1'!K5</f>
        <v>14</v>
      </c>
      <c r="D15" s="59">
        <f>+'Exhibit 1'!L5</f>
        <v>319661</v>
      </c>
      <c r="E15" s="60">
        <f>+C15*D15</f>
        <v>4475254</v>
      </c>
      <c r="F15" s="24"/>
    </row>
    <row r="16" spans="1:6" x14ac:dyDescent="0.25">
      <c r="A16" s="6">
        <v>3</v>
      </c>
      <c r="B16" s="23" t="str">
        <f>+'Exhibit 1'!B6</f>
        <v>Environmental permits follow up (2 x week) On Demand</v>
      </c>
      <c r="C16" s="61">
        <f>+'Exhibit 1'!K6</f>
        <v>14</v>
      </c>
      <c r="D16" s="59">
        <f>+'Exhibit 1'!L6</f>
        <v>319661</v>
      </c>
      <c r="E16" s="60">
        <f t="shared" ref="E16:E20" si="0">+C16*D16</f>
        <v>4475254</v>
      </c>
      <c r="F16" s="24"/>
    </row>
    <row r="17" spans="1:6" x14ac:dyDescent="0.25">
      <c r="A17" s="6">
        <v>4</v>
      </c>
      <c r="B17" s="23" t="str">
        <f>+'Exhibit 1'!B7</f>
        <v>Righ of way adquisition and access follow up (2 x week)</v>
      </c>
      <c r="C17" s="61">
        <f>+'Exhibit 1'!K7</f>
        <v>14</v>
      </c>
      <c r="D17" s="59">
        <f>+'Exhibit 1'!L7</f>
        <v>319661</v>
      </c>
      <c r="E17" s="60">
        <f t="shared" si="0"/>
        <v>4475254</v>
      </c>
      <c r="F17" s="24"/>
    </row>
    <row r="18" spans="1:6" ht="30" x14ac:dyDescent="0.25">
      <c r="A18" s="6">
        <v>5</v>
      </c>
      <c r="B18" s="23" t="str">
        <f>+'Exhibit 1'!B8</f>
        <v>Contracts follow up (transmission lines, power plant, right of way, etc) (On demand)</v>
      </c>
      <c r="C18" s="61">
        <f>+'Exhibit 1'!K8</f>
        <v>28</v>
      </c>
      <c r="D18" s="59">
        <f>+'Exhibit 1'!L8</f>
        <v>319661</v>
      </c>
      <c r="E18" s="60">
        <f t="shared" si="0"/>
        <v>8950508</v>
      </c>
      <c r="F18" s="24"/>
    </row>
    <row r="19" spans="1:6" x14ac:dyDescent="0.25">
      <c r="A19" s="6">
        <v>6</v>
      </c>
      <c r="B19" s="23" t="str">
        <f>+'Exhibit 1'!B9</f>
        <v>Work package information compilation (On demand)</v>
      </c>
      <c r="C19" s="61">
        <f>+'Exhibit 1'!K9</f>
        <v>52</v>
      </c>
      <c r="D19" s="59">
        <f>+'Exhibit 1'!L9</f>
        <v>319661</v>
      </c>
      <c r="E19" s="60">
        <f t="shared" si="0"/>
        <v>16622372</v>
      </c>
      <c r="F19" s="24"/>
    </row>
    <row r="20" spans="1:6" ht="30" x14ac:dyDescent="0.25">
      <c r="A20" s="6">
        <v>7</v>
      </c>
      <c r="B20" s="23" t="str">
        <f>+'Exhibit 1'!B10</f>
        <v>UPME, XM, CELSIA - EPSA, etc permits and connections (On demand).</v>
      </c>
      <c r="C20" s="61">
        <f>+'Exhibit 1'!K10</f>
        <v>8</v>
      </c>
      <c r="D20" s="59">
        <f>+'Exhibit 1'!L10</f>
        <v>319661</v>
      </c>
      <c r="E20" s="60">
        <f t="shared" si="0"/>
        <v>2557288</v>
      </c>
      <c r="F20" s="24"/>
    </row>
    <row r="21" spans="1:6" ht="30" x14ac:dyDescent="0.25">
      <c r="A21" s="6">
        <v>8</v>
      </c>
      <c r="B21" s="23" t="str">
        <f>+'Exhibit 1'!B11</f>
        <v>Environmental Project Description</v>
      </c>
      <c r="C21" s="61">
        <f>+'Exhibit 1'!K11</f>
        <v>8</v>
      </c>
      <c r="D21" s="59">
        <f>+'Exhibit 1'!L11</f>
        <v>319661</v>
      </c>
      <c r="E21" s="60">
        <f t="shared" ref="E21:E24" si="1">+C21*D21</f>
        <v>2557288</v>
      </c>
      <c r="F21" s="24"/>
    </row>
    <row r="22" spans="1:6" ht="30" x14ac:dyDescent="0.25">
      <c r="A22" s="6">
        <v>9</v>
      </c>
      <c r="B22" s="23" t="str">
        <f>+'Exhibit 1'!B12</f>
        <v>Interface management</v>
      </c>
      <c r="C22" s="61">
        <f>+'Exhibit 1'!K12</f>
        <v>6</v>
      </c>
      <c r="D22" s="59">
        <f>+'Exhibit 1'!L12</f>
        <v>319661</v>
      </c>
      <c r="E22" s="60">
        <f t="shared" si="1"/>
        <v>1917966</v>
      </c>
      <c r="F22" s="24"/>
    </row>
    <row r="23" spans="1:6" x14ac:dyDescent="0.25">
      <c r="A23" s="6">
        <v>10</v>
      </c>
      <c r="B23" s="23">
        <f>+'Exhibit 1'!B13</f>
        <v>0</v>
      </c>
      <c r="C23" s="61">
        <f>+'Exhibit 1'!K13</f>
        <v>0</v>
      </c>
      <c r="D23" s="59">
        <f>+'Exhibit 1'!L13</f>
        <v>319661</v>
      </c>
      <c r="E23" s="60">
        <f t="shared" si="1"/>
        <v>0</v>
      </c>
      <c r="F23" s="24"/>
    </row>
    <row r="24" spans="1:6" x14ac:dyDescent="0.25">
      <c r="A24" s="6">
        <v>11</v>
      </c>
      <c r="B24" s="23">
        <f>+'Exhibit 1'!B14</f>
        <v>0</v>
      </c>
      <c r="C24" s="61">
        <f>+'Exhibit 1'!K14</f>
        <v>0</v>
      </c>
      <c r="D24" s="59">
        <f>+'Exhibit 1'!L14</f>
        <v>319661</v>
      </c>
      <c r="E24" s="60">
        <f t="shared" si="1"/>
        <v>0</v>
      </c>
      <c r="F24" s="24"/>
    </row>
    <row r="25" spans="1:6" x14ac:dyDescent="0.25">
      <c r="A25" s="6"/>
      <c r="B25" s="126"/>
      <c r="C25" s="4"/>
      <c r="D25" s="4"/>
      <c r="E25" s="5"/>
      <c r="F25" s="24"/>
    </row>
    <row r="26" spans="1:6" x14ac:dyDescent="0.25">
      <c r="A26" s="6"/>
      <c r="B26" s="127"/>
      <c r="C26" s="4"/>
      <c r="D26" s="4"/>
      <c r="E26" s="5"/>
      <c r="F26" s="24"/>
    </row>
    <row r="27" spans="1:6" x14ac:dyDescent="0.25">
      <c r="A27" s="6"/>
      <c r="B27" s="23"/>
      <c r="C27" s="4"/>
      <c r="D27" s="4"/>
      <c r="E27" s="5"/>
      <c r="F27" s="24"/>
    </row>
    <row r="28" spans="1:6" ht="31.5" customHeight="1" x14ac:dyDescent="0.25">
      <c r="A28" s="6"/>
      <c r="B28" s="23"/>
      <c r="C28" s="4"/>
      <c r="D28" s="4"/>
      <c r="E28" s="5"/>
      <c r="F28" s="24"/>
    </row>
    <row r="29" spans="1:6" x14ac:dyDescent="0.25">
      <c r="A29" s="6"/>
      <c r="B29" s="23"/>
      <c r="C29" s="4"/>
      <c r="D29" s="4"/>
      <c r="E29" s="5"/>
      <c r="F29" s="24"/>
    </row>
    <row r="30" spans="1:6" x14ac:dyDescent="0.25">
      <c r="A30" s="6"/>
      <c r="B30" s="23"/>
      <c r="C30" s="4"/>
      <c r="D30" s="4"/>
      <c r="E30" s="5"/>
      <c r="F30" s="24"/>
    </row>
    <row r="31" spans="1:6" x14ac:dyDescent="0.25">
      <c r="A31" s="6"/>
      <c r="B31" s="23"/>
      <c r="C31" s="4"/>
      <c r="D31" s="4"/>
      <c r="E31" s="5"/>
      <c r="F31" s="24"/>
    </row>
    <row r="32" spans="1:6" x14ac:dyDescent="0.25">
      <c r="A32" s="6"/>
      <c r="B32" s="23"/>
      <c r="C32" s="4"/>
      <c r="D32" s="4"/>
      <c r="E32" s="5"/>
      <c r="F32" s="24"/>
    </row>
    <row r="33" spans="1:8" x14ac:dyDescent="0.25">
      <c r="A33" s="6"/>
      <c r="B33" s="23"/>
      <c r="C33" s="4"/>
      <c r="D33" s="4"/>
      <c r="E33" s="5"/>
      <c r="F33" s="24"/>
    </row>
    <row r="34" spans="1:8" x14ac:dyDescent="0.25">
      <c r="A34" s="6"/>
      <c r="B34" s="23"/>
      <c r="C34" s="4"/>
      <c r="D34" s="4"/>
      <c r="E34" s="5"/>
      <c r="F34" s="24"/>
    </row>
    <row r="35" spans="1:8" x14ac:dyDescent="0.25">
      <c r="A35" s="6"/>
      <c r="B35" s="23"/>
      <c r="C35" s="4"/>
      <c r="D35" s="4"/>
      <c r="E35" s="5"/>
      <c r="F35" s="24"/>
    </row>
    <row r="36" spans="1:8" ht="15.75" thickBot="1" x14ac:dyDescent="0.3">
      <c r="A36" s="25"/>
      <c r="B36" s="26"/>
      <c r="C36" s="27"/>
      <c r="D36" s="27"/>
      <c r="E36" s="28"/>
      <c r="F36" s="29"/>
    </row>
    <row r="37" spans="1:8" ht="15.75" thickTop="1" x14ac:dyDescent="0.25">
      <c r="A37" s="16"/>
      <c r="B37" s="30" t="s">
        <v>9</v>
      </c>
      <c r="C37" s="31">
        <f>SUM(C14:C36)</f>
        <v>180</v>
      </c>
      <c r="D37" s="31"/>
      <c r="E37" s="32">
        <f>SUM(E14:E36)</f>
        <v>57538980</v>
      </c>
      <c r="F37" s="15"/>
      <c r="H37" s="153"/>
    </row>
    <row r="38" spans="1:8" x14ac:dyDescent="0.25">
      <c r="A38" s="16"/>
      <c r="B38" s="30" t="s">
        <v>10</v>
      </c>
      <c r="C38" s="33" t="s">
        <v>14</v>
      </c>
      <c r="D38" s="58"/>
      <c r="E38" s="32">
        <f>E37*0.19</f>
        <v>10932406.199999999</v>
      </c>
      <c r="F38" s="15"/>
    </row>
    <row r="39" spans="1:8" ht="15.75" thickBot="1" x14ac:dyDescent="0.3">
      <c r="A39" s="34"/>
      <c r="B39" s="35" t="s">
        <v>0</v>
      </c>
      <c r="C39" s="36" t="s">
        <v>14</v>
      </c>
      <c r="D39" s="36"/>
      <c r="E39" s="37">
        <f>E37+E38</f>
        <v>68471386.200000003</v>
      </c>
      <c r="F39" s="38"/>
      <c r="H39" s="153"/>
    </row>
    <row r="40" spans="1:8" x14ac:dyDescent="0.25">
      <c r="A40" s="16"/>
      <c r="B40" s="12"/>
      <c r="C40" s="13"/>
      <c r="D40" s="13"/>
      <c r="E40" s="13"/>
      <c r="F40" s="15"/>
    </row>
    <row r="41" spans="1:8" x14ac:dyDescent="0.25">
      <c r="A41" s="39" t="s">
        <v>13</v>
      </c>
      <c r="B41" s="12"/>
      <c r="C41" s="13"/>
      <c r="D41" s="13"/>
      <c r="E41" s="13"/>
      <c r="F41" s="15"/>
    </row>
    <row r="42" spans="1:8" x14ac:dyDescent="0.25">
      <c r="A42" s="40">
        <v>1</v>
      </c>
      <c r="B42" s="133" t="s">
        <v>12</v>
      </c>
      <c r="C42" s="133"/>
      <c r="D42" s="133"/>
      <c r="E42" s="133"/>
      <c r="F42" s="134"/>
    </row>
    <row r="43" spans="1:8" x14ac:dyDescent="0.25">
      <c r="A43" s="40">
        <v>2</v>
      </c>
      <c r="B43" s="133" t="s">
        <v>72</v>
      </c>
      <c r="C43" s="133"/>
      <c r="D43" s="133"/>
      <c r="E43" s="133"/>
      <c r="F43" s="134"/>
    </row>
    <row r="44" spans="1:8" x14ac:dyDescent="0.25">
      <c r="A44" s="40">
        <v>3</v>
      </c>
      <c r="B44" s="133" t="s">
        <v>11</v>
      </c>
      <c r="C44" s="133"/>
      <c r="D44" s="133"/>
      <c r="E44" s="133"/>
      <c r="F44" s="134"/>
    </row>
    <row r="45" spans="1:8" x14ac:dyDescent="0.25">
      <c r="A45" s="40"/>
      <c r="B45" s="133"/>
      <c r="C45" s="133"/>
      <c r="D45" s="133"/>
      <c r="E45" s="133"/>
      <c r="F45" s="134"/>
    </row>
    <row r="46" spans="1:8" ht="15.75" thickBot="1" x14ac:dyDescent="0.3">
      <c r="A46" s="42"/>
      <c r="B46" s="135"/>
      <c r="C46" s="135"/>
      <c r="D46" s="135"/>
      <c r="E46" s="135"/>
      <c r="F46" s="136"/>
    </row>
    <row r="47" spans="1:8" x14ac:dyDescent="0.25">
      <c r="A47" s="40"/>
      <c r="B47" s="12"/>
      <c r="C47" s="12"/>
      <c r="D47" s="12"/>
      <c r="E47" s="12"/>
      <c r="F47" s="43"/>
    </row>
    <row r="48" spans="1:8" x14ac:dyDescent="0.25">
      <c r="A48" s="44" t="s">
        <v>16</v>
      </c>
      <c r="B48" s="12"/>
      <c r="C48" s="12"/>
      <c r="D48" s="12"/>
      <c r="E48" s="12"/>
      <c r="F48" s="43"/>
    </row>
    <row r="49" spans="1:6" x14ac:dyDescent="0.25">
      <c r="A49" s="44"/>
      <c r="B49" s="12"/>
      <c r="C49" s="12"/>
      <c r="D49" s="12"/>
      <c r="E49" s="12"/>
      <c r="F49" s="43"/>
    </row>
    <row r="50" spans="1:6" x14ac:dyDescent="0.25">
      <c r="A50" s="40"/>
      <c r="B50" s="12"/>
      <c r="C50" s="12"/>
      <c r="D50" s="12"/>
      <c r="E50" s="12"/>
      <c r="F50" s="43"/>
    </row>
    <row r="51" spans="1:6" x14ac:dyDescent="0.25">
      <c r="A51" s="40"/>
      <c r="B51" s="12"/>
      <c r="C51" s="12"/>
      <c r="D51" s="12"/>
      <c r="E51" s="12"/>
      <c r="F51" s="43"/>
    </row>
    <row r="52" spans="1:6" x14ac:dyDescent="0.25">
      <c r="A52" s="40"/>
      <c r="B52" s="12"/>
      <c r="C52" s="12"/>
      <c r="D52" s="12"/>
      <c r="E52" s="12"/>
      <c r="F52" s="43"/>
    </row>
    <row r="53" spans="1:6" x14ac:dyDescent="0.25">
      <c r="A53" s="40"/>
      <c r="B53" s="12"/>
      <c r="C53" s="12"/>
      <c r="D53" s="12"/>
      <c r="E53" s="12"/>
      <c r="F53" s="43"/>
    </row>
    <row r="54" spans="1:6" x14ac:dyDescent="0.25">
      <c r="A54" s="40"/>
      <c r="B54" s="12"/>
      <c r="C54" s="12"/>
      <c r="D54" s="12"/>
      <c r="E54" s="12"/>
      <c r="F54" s="43"/>
    </row>
    <row r="55" spans="1:6" s="47" customFormat="1" x14ac:dyDescent="0.25">
      <c r="A55" s="17"/>
      <c r="B55" s="45" t="s">
        <v>17</v>
      </c>
      <c r="C55" s="128" t="s">
        <v>19</v>
      </c>
      <c r="D55" s="128"/>
      <c r="E55" s="128"/>
      <c r="F55" s="46"/>
    </row>
    <row r="56" spans="1:6" s="51" customFormat="1" ht="12.75" x14ac:dyDescent="0.25">
      <c r="A56" s="48"/>
      <c r="B56" s="49" t="s">
        <v>18</v>
      </c>
      <c r="C56" s="129" t="s">
        <v>20</v>
      </c>
      <c r="D56" s="129"/>
      <c r="E56" s="129"/>
      <c r="F56" s="50"/>
    </row>
    <row r="57" spans="1:6" ht="15.75" thickBot="1" x14ac:dyDescent="0.3">
      <c r="A57" s="52"/>
      <c r="B57" s="53"/>
      <c r="C57" s="53"/>
      <c r="D57" s="53"/>
      <c r="E57" s="53"/>
      <c r="F57" s="54"/>
    </row>
    <row r="58" spans="1:6" ht="15.75" thickTop="1" x14ac:dyDescent="0.25"/>
  </sheetData>
  <mergeCells count="8">
    <mergeCell ref="C55:E55"/>
    <mergeCell ref="C56:E56"/>
    <mergeCell ref="A4:F4"/>
    <mergeCell ref="B42:F42"/>
    <mergeCell ref="B43:F43"/>
    <mergeCell ref="B44:F44"/>
    <mergeCell ref="B45:F45"/>
    <mergeCell ref="B46:F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&amp;L&amp;8BILL OF SERVICES No. &amp;F&amp;C&amp;8Page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A6" zoomScale="85" zoomScaleNormal="85" workbookViewId="0">
      <selection activeCell="N15" sqref="N15"/>
    </sheetView>
  </sheetViews>
  <sheetFormatPr baseColWidth="10" defaultColWidth="11.42578125" defaultRowHeight="39" customHeight="1" x14ac:dyDescent="0.25"/>
  <cols>
    <col min="1" max="1" width="5.140625" style="63" bestFit="1" customWidth="1"/>
    <col min="2" max="2" width="28.140625" style="64" customWidth="1"/>
    <col min="3" max="4" width="15" style="65" bestFit="1" customWidth="1"/>
    <col min="5" max="5" width="14.28515625" style="65" customWidth="1"/>
    <col min="6" max="6" width="15.28515625" style="65" customWidth="1"/>
    <col min="7" max="7" width="14.140625" style="106" customWidth="1"/>
    <col min="8" max="8" width="14.85546875" style="106" customWidth="1"/>
    <col min="9" max="9" width="14.85546875" style="65" customWidth="1"/>
    <col min="10" max="12" width="13.7109375" style="63" customWidth="1"/>
    <col min="13" max="13" width="13.7109375" style="65" customWidth="1"/>
    <col min="14" max="14" width="13.7109375" style="106" customWidth="1"/>
    <col min="15" max="15" width="22.140625" style="64" customWidth="1"/>
    <col min="16" max="17" width="11.42578125" style="63"/>
    <col min="18" max="18" width="11.5703125" style="63" bestFit="1" customWidth="1"/>
    <col min="19" max="16384" width="11.42578125" style="63"/>
  </cols>
  <sheetData>
    <row r="1" spans="1:18" ht="39" customHeight="1" thickBot="1" x14ac:dyDescent="0.3">
      <c r="A1" s="109"/>
      <c r="B1" s="109" t="s">
        <v>55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8" s="66" customFormat="1" ht="39" customHeight="1" x14ac:dyDescent="0.25">
      <c r="A2" s="145" t="s">
        <v>38</v>
      </c>
      <c r="B2" s="147" t="s">
        <v>39</v>
      </c>
      <c r="C2" s="139" t="s">
        <v>40</v>
      </c>
      <c r="D2" s="140"/>
      <c r="E2" s="140"/>
      <c r="F2" s="140"/>
      <c r="G2" s="140"/>
      <c r="H2" s="140"/>
      <c r="I2" s="141"/>
      <c r="J2" s="145" t="s">
        <v>41</v>
      </c>
      <c r="K2" s="149"/>
      <c r="L2" s="142" t="s">
        <v>42</v>
      </c>
      <c r="M2" s="143"/>
      <c r="N2" s="144"/>
      <c r="O2" s="137" t="s">
        <v>43</v>
      </c>
    </row>
    <row r="3" spans="1:18" s="66" customFormat="1" ht="39" customHeight="1" thickBot="1" x14ac:dyDescent="0.3">
      <c r="A3" s="146"/>
      <c r="B3" s="148"/>
      <c r="C3" s="67" t="s">
        <v>49</v>
      </c>
      <c r="D3" s="67" t="s">
        <v>48</v>
      </c>
      <c r="E3" s="67" t="s">
        <v>47</v>
      </c>
      <c r="F3" s="67" t="s">
        <v>50</v>
      </c>
      <c r="G3" s="67" t="s">
        <v>51</v>
      </c>
      <c r="H3" s="67" t="s">
        <v>53</v>
      </c>
      <c r="I3" s="67" t="s">
        <v>54</v>
      </c>
      <c r="J3" s="68" t="s">
        <v>45</v>
      </c>
      <c r="K3" s="69" t="s">
        <v>46</v>
      </c>
      <c r="L3" s="67" t="s">
        <v>52</v>
      </c>
      <c r="M3" s="67" t="s">
        <v>45</v>
      </c>
      <c r="N3" s="69" t="s">
        <v>46</v>
      </c>
      <c r="O3" s="138"/>
      <c r="Q3" s="70"/>
      <c r="R3" s="70"/>
    </row>
    <row r="4" spans="1:18" ht="39" customHeight="1" x14ac:dyDescent="0.25">
      <c r="A4" s="71">
        <v>1</v>
      </c>
      <c r="B4" s="72" t="s">
        <v>31</v>
      </c>
      <c r="C4" s="73">
        <v>4</v>
      </c>
      <c r="D4" s="73">
        <v>4</v>
      </c>
      <c r="E4" s="73">
        <v>4</v>
      </c>
      <c r="F4" s="73">
        <v>6</v>
      </c>
      <c r="G4" s="73">
        <v>6</v>
      </c>
      <c r="H4" s="73">
        <v>6</v>
      </c>
      <c r="I4" s="73">
        <v>6</v>
      </c>
      <c r="J4" s="75">
        <v>88</v>
      </c>
      <c r="K4" s="76">
        <f>SUM(C4:I4)</f>
        <v>36</v>
      </c>
      <c r="L4" s="85">
        <f>+'TS2 Bid'!$E$8</f>
        <v>319661</v>
      </c>
      <c r="M4" s="74">
        <f>+J4*L4</f>
        <v>28130168</v>
      </c>
      <c r="N4" s="77">
        <f>+K4*L4</f>
        <v>11507796</v>
      </c>
      <c r="O4" s="78"/>
    </row>
    <row r="5" spans="1:18" ht="39" customHeight="1" x14ac:dyDescent="0.25">
      <c r="A5" s="80">
        <v>2</v>
      </c>
      <c r="B5" s="81" t="s">
        <v>32</v>
      </c>
      <c r="C5" s="82">
        <v>2</v>
      </c>
      <c r="D5" s="82">
        <v>2</v>
      </c>
      <c r="E5" s="82">
        <v>2</v>
      </c>
      <c r="F5" s="82">
        <v>2</v>
      </c>
      <c r="G5" s="82">
        <v>2</v>
      </c>
      <c r="H5" s="82">
        <v>2</v>
      </c>
      <c r="I5" s="82">
        <v>2</v>
      </c>
      <c r="J5" s="86">
        <v>44</v>
      </c>
      <c r="K5" s="84">
        <f t="shared" ref="K5:K13" si="0">SUM(C5:I5)</f>
        <v>14</v>
      </c>
      <c r="L5" s="85">
        <f>+'TS2 Bid'!$E$8</f>
        <v>319661</v>
      </c>
      <c r="M5" s="74">
        <f t="shared" ref="M5:M10" si="1">+J5*L5</f>
        <v>14065084</v>
      </c>
      <c r="N5" s="77">
        <f t="shared" ref="N5:N10" si="2">+K5*L5</f>
        <v>4475254</v>
      </c>
      <c r="O5" s="79"/>
    </row>
    <row r="6" spans="1:18" ht="39" customHeight="1" x14ac:dyDescent="0.25">
      <c r="A6" s="80">
        <v>3</v>
      </c>
      <c r="B6" s="81" t="s">
        <v>33</v>
      </c>
      <c r="C6" s="82">
        <v>2</v>
      </c>
      <c r="D6" s="82">
        <v>2</v>
      </c>
      <c r="E6" s="82">
        <v>2</v>
      </c>
      <c r="F6" s="82">
        <v>2</v>
      </c>
      <c r="G6" s="82">
        <v>2</v>
      </c>
      <c r="H6" s="82">
        <v>2</v>
      </c>
      <c r="I6" s="82">
        <v>2</v>
      </c>
      <c r="J6" s="83">
        <v>44</v>
      </c>
      <c r="K6" s="84">
        <f t="shared" si="0"/>
        <v>14</v>
      </c>
      <c r="L6" s="85">
        <f>+'TS2 Bid'!$E$8</f>
        <v>319661</v>
      </c>
      <c r="M6" s="74">
        <f t="shared" si="1"/>
        <v>14065084</v>
      </c>
      <c r="N6" s="77">
        <f t="shared" si="2"/>
        <v>4475254</v>
      </c>
      <c r="O6" s="79"/>
    </row>
    <row r="7" spans="1:18" ht="39" customHeight="1" x14ac:dyDescent="0.25">
      <c r="A7" s="80">
        <v>4</v>
      </c>
      <c r="B7" s="81" t="s">
        <v>34</v>
      </c>
      <c r="C7" s="82">
        <v>2</v>
      </c>
      <c r="D7" s="82">
        <v>2</v>
      </c>
      <c r="E7" s="82">
        <v>2</v>
      </c>
      <c r="F7" s="82">
        <v>2</v>
      </c>
      <c r="G7" s="82">
        <v>2</v>
      </c>
      <c r="H7" s="82">
        <v>2</v>
      </c>
      <c r="I7" s="82">
        <v>2</v>
      </c>
      <c r="J7" s="86">
        <v>44</v>
      </c>
      <c r="K7" s="84">
        <f t="shared" si="0"/>
        <v>14</v>
      </c>
      <c r="L7" s="85">
        <f>+'TS2 Bid'!$E$8</f>
        <v>319661</v>
      </c>
      <c r="M7" s="74">
        <f t="shared" si="1"/>
        <v>14065084</v>
      </c>
      <c r="N7" s="77">
        <f t="shared" si="2"/>
        <v>4475254</v>
      </c>
      <c r="O7" s="79"/>
    </row>
    <row r="8" spans="1:18" ht="39" customHeight="1" x14ac:dyDescent="0.25">
      <c r="A8" s="80">
        <v>5</v>
      </c>
      <c r="B8" s="81" t="s">
        <v>35</v>
      </c>
      <c r="C8" s="82">
        <v>4</v>
      </c>
      <c r="D8" s="82">
        <v>4</v>
      </c>
      <c r="E8" s="82">
        <v>4</v>
      </c>
      <c r="F8" s="82">
        <v>4</v>
      </c>
      <c r="G8" s="82">
        <v>4</v>
      </c>
      <c r="H8" s="82">
        <v>4</v>
      </c>
      <c r="I8" s="82">
        <v>4</v>
      </c>
      <c r="J8" s="86">
        <v>88</v>
      </c>
      <c r="K8" s="84">
        <f t="shared" si="0"/>
        <v>28</v>
      </c>
      <c r="L8" s="85">
        <f>+'TS2 Bid'!$E$8</f>
        <v>319661</v>
      </c>
      <c r="M8" s="74">
        <f t="shared" si="1"/>
        <v>28130168</v>
      </c>
      <c r="N8" s="77">
        <f t="shared" si="2"/>
        <v>8950508</v>
      </c>
      <c r="O8" s="79"/>
    </row>
    <row r="9" spans="1:18" ht="39" customHeight="1" x14ac:dyDescent="0.25">
      <c r="A9" s="80">
        <v>6</v>
      </c>
      <c r="B9" s="81" t="s">
        <v>36</v>
      </c>
      <c r="C9" s="82">
        <v>4</v>
      </c>
      <c r="D9" s="82">
        <v>4</v>
      </c>
      <c r="E9" s="151">
        <v>10</v>
      </c>
      <c r="F9" s="151">
        <v>12</v>
      </c>
      <c r="G9" s="151">
        <v>14</v>
      </c>
      <c r="H9" s="82">
        <v>4</v>
      </c>
      <c r="I9" s="82">
        <v>4</v>
      </c>
      <c r="J9" s="86">
        <v>88</v>
      </c>
      <c r="K9" s="84">
        <f t="shared" si="0"/>
        <v>52</v>
      </c>
      <c r="L9" s="85">
        <f>+'TS2 Bid'!$E$8</f>
        <v>319661</v>
      </c>
      <c r="M9" s="74">
        <f t="shared" si="1"/>
        <v>28130168</v>
      </c>
      <c r="N9" s="77">
        <f t="shared" si="2"/>
        <v>16622372</v>
      </c>
      <c r="O9" s="79"/>
    </row>
    <row r="10" spans="1:18" ht="39" customHeight="1" x14ac:dyDescent="0.25">
      <c r="A10" s="80">
        <v>7</v>
      </c>
      <c r="B10" s="81" t="s">
        <v>37</v>
      </c>
      <c r="C10" s="82"/>
      <c r="D10" s="82"/>
      <c r="E10" s="82"/>
      <c r="F10" s="82">
        <v>2</v>
      </c>
      <c r="G10" s="82">
        <v>2</v>
      </c>
      <c r="H10" s="82">
        <v>2</v>
      </c>
      <c r="I10" s="82">
        <v>2</v>
      </c>
      <c r="J10" s="86">
        <v>88</v>
      </c>
      <c r="K10" s="84">
        <f t="shared" si="0"/>
        <v>8</v>
      </c>
      <c r="L10" s="85">
        <f>+'TS2 Bid'!$E$8</f>
        <v>319661</v>
      </c>
      <c r="M10" s="74">
        <f t="shared" si="1"/>
        <v>28130168</v>
      </c>
      <c r="N10" s="77">
        <f t="shared" si="2"/>
        <v>2557288</v>
      </c>
      <c r="O10" s="79"/>
    </row>
    <row r="11" spans="1:18" ht="39" customHeight="1" x14ac:dyDescent="0.25">
      <c r="A11" s="80">
        <v>8</v>
      </c>
      <c r="B11" s="81" t="s">
        <v>73</v>
      </c>
      <c r="C11" s="82"/>
      <c r="D11" s="82"/>
      <c r="E11" s="82"/>
      <c r="F11" s="82"/>
      <c r="G11" s="82"/>
      <c r="H11" s="151">
        <v>4</v>
      </c>
      <c r="I11" s="151">
        <v>4</v>
      </c>
      <c r="J11" s="86"/>
      <c r="K11" s="84">
        <f t="shared" si="0"/>
        <v>8</v>
      </c>
      <c r="L11" s="85">
        <f>+'TS2 Bid'!$E$8</f>
        <v>319661</v>
      </c>
      <c r="M11" s="74">
        <f t="shared" ref="M11:M13" si="3">+J11*L11</f>
        <v>0</v>
      </c>
      <c r="N11" s="77">
        <f t="shared" ref="N11:N13" si="4">+K11*L11</f>
        <v>2557288</v>
      </c>
      <c r="O11" s="79"/>
    </row>
    <row r="12" spans="1:18" ht="39" customHeight="1" x14ac:dyDescent="0.25">
      <c r="A12" s="80">
        <v>9</v>
      </c>
      <c r="B12" s="81" t="s">
        <v>74</v>
      </c>
      <c r="C12" s="82"/>
      <c r="D12" s="82"/>
      <c r="E12" s="82"/>
      <c r="F12" s="82"/>
      <c r="G12" s="82"/>
      <c r="H12" s="151">
        <v>4</v>
      </c>
      <c r="I12" s="151">
        <v>2</v>
      </c>
      <c r="J12" s="86"/>
      <c r="K12" s="84">
        <f t="shared" si="0"/>
        <v>6</v>
      </c>
      <c r="L12" s="85">
        <f>+'TS2 Bid'!$E$8</f>
        <v>319661</v>
      </c>
      <c r="M12" s="74">
        <f t="shared" si="3"/>
        <v>0</v>
      </c>
      <c r="N12" s="77">
        <f t="shared" si="4"/>
        <v>1917966</v>
      </c>
      <c r="O12" s="79"/>
    </row>
    <row r="13" spans="1:18" ht="39" customHeight="1" x14ac:dyDescent="0.25">
      <c r="A13" s="80"/>
      <c r="B13" s="81"/>
      <c r="C13" s="82"/>
      <c r="D13" s="82"/>
      <c r="E13" s="82"/>
      <c r="F13" s="151"/>
      <c r="G13" s="151"/>
      <c r="H13" s="151"/>
      <c r="I13" s="82"/>
      <c r="J13" s="86"/>
      <c r="K13" s="84">
        <f t="shared" si="0"/>
        <v>0</v>
      </c>
      <c r="L13" s="85">
        <f>+'TS2 Bid'!$E$8</f>
        <v>319661</v>
      </c>
      <c r="M13" s="74">
        <f t="shared" si="3"/>
        <v>0</v>
      </c>
      <c r="N13" s="77">
        <f t="shared" si="4"/>
        <v>0</v>
      </c>
      <c r="O13" s="79"/>
    </row>
    <row r="14" spans="1:18" s="87" customFormat="1" ht="39" customHeight="1" thickBot="1" x14ac:dyDescent="0.3">
      <c r="A14" s="88"/>
      <c r="B14" s="89"/>
      <c r="C14" s="90"/>
      <c r="D14" s="90"/>
      <c r="E14" s="90"/>
      <c r="F14" s="90"/>
      <c r="G14" s="91"/>
      <c r="H14" s="91"/>
      <c r="I14" s="90"/>
      <c r="J14" s="92"/>
      <c r="K14" s="93"/>
      <c r="L14" s="85">
        <f>+'TS2 Bid'!$E$8</f>
        <v>319661</v>
      </c>
      <c r="M14" s="74">
        <f t="shared" ref="M14" si="5">+J14*L14</f>
        <v>0</v>
      </c>
      <c r="N14" s="77">
        <f t="shared" ref="N14" si="6">+K14*L14</f>
        <v>0</v>
      </c>
      <c r="O14" s="94"/>
    </row>
    <row r="15" spans="1:18" ht="39" customHeight="1" thickTop="1" thickBot="1" x14ac:dyDescent="0.3">
      <c r="A15" s="95"/>
      <c r="B15" s="96" t="s">
        <v>0</v>
      </c>
      <c r="C15" s="97">
        <f>SUM(C4:C14)</f>
        <v>18</v>
      </c>
      <c r="D15" s="97">
        <f t="shared" ref="D15:H15" si="7">SUM(D4:D14)</f>
        <v>18</v>
      </c>
      <c r="E15" s="97">
        <f t="shared" si="7"/>
        <v>24</v>
      </c>
      <c r="F15" s="97">
        <f t="shared" si="7"/>
        <v>30</v>
      </c>
      <c r="G15" s="97">
        <f t="shared" si="7"/>
        <v>32</v>
      </c>
      <c r="H15" s="97">
        <f t="shared" si="7"/>
        <v>30</v>
      </c>
      <c r="I15" s="97">
        <f>SUM(I4:I14)</f>
        <v>28</v>
      </c>
      <c r="J15" s="98">
        <f>SUM(J4:J14)</f>
        <v>484</v>
      </c>
      <c r="K15" s="99">
        <f>SUM(K4:K14)</f>
        <v>180</v>
      </c>
      <c r="L15" s="108"/>
      <c r="M15" s="100">
        <f>J15*352701</f>
        <v>170707284</v>
      </c>
      <c r="N15" s="100">
        <f>SUM(N4:N14)</f>
        <v>57538980</v>
      </c>
      <c r="O15" s="101"/>
    </row>
    <row r="16" spans="1:18" s="87" customFormat="1" ht="39" customHeight="1" x14ac:dyDescent="0.25">
      <c r="B16" s="102"/>
      <c r="C16" s="103"/>
      <c r="D16" s="103"/>
      <c r="E16" s="103"/>
      <c r="F16" s="103"/>
      <c r="G16" s="104"/>
      <c r="H16" s="104"/>
      <c r="I16" s="103"/>
      <c r="K16" s="105">
        <f>K15/J15</f>
        <v>0.37190082644628097</v>
      </c>
      <c r="L16" s="105"/>
      <c r="M16" s="103"/>
      <c r="N16" s="105">
        <f>N15/M15</f>
        <v>0.33706224275702262</v>
      </c>
      <c r="O16" s="64"/>
    </row>
    <row r="17" spans="2:11" ht="39" customHeight="1" x14ac:dyDescent="0.25">
      <c r="B17" s="107"/>
      <c r="K17" s="152"/>
    </row>
    <row r="18" spans="2:11" ht="39" customHeight="1" x14ac:dyDescent="0.25">
      <c r="B18" s="107"/>
    </row>
    <row r="19" spans="2:11" ht="39" customHeight="1" x14ac:dyDescent="0.25">
      <c r="B19" s="107"/>
    </row>
  </sheetData>
  <mergeCells count="6">
    <mergeCell ref="O2:O3"/>
    <mergeCell ref="C2:I2"/>
    <mergeCell ref="L2:N2"/>
    <mergeCell ref="A2:A3"/>
    <mergeCell ref="B2:B3"/>
    <mergeCell ref="J2:K2"/>
  </mergeCells>
  <pageMargins left="0.7" right="0.7" top="0.75" bottom="0.75" header="0.3" footer="0.3"/>
  <pageSetup orientation="portrait" horizontalDpi="300" verticalDpi="300" r:id="rId1"/>
  <ignoredErrors>
    <ignoredError sqref="K5:K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M34"/>
  <sheetViews>
    <sheetView topLeftCell="A4" zoomScale="70" zoomScaleNormal="70" workbookViewId="0">
      <selection activeCell="O30" sqref="O30"/>
    </sheetView>
  </sheetViews>
  <sheetFormatPr baseColWidth="10" defaultColWidth="9.140625" defaultRowHeight="15" x14ac:dyDescent="0.25"/>
  <cols>
    <col min="1" max="1" width="9.140625" style="110"/>
    <col min="2" max="2" width="8.140625" style="110" customWidth="1"/>
    <col min="3" max="3" width="2.85546875" style="110" bestFit="1" customWidth="1"/>
    <col min="4" max="4" width="44.85546875" style="110" customWidth="1"/>
    <col min="5" max="6" width="13.140625" style="110" bestFit="1" customWidth="1"/>
    <col min="7" max="16384" width="9.140625" style="110"/>
  </cols>
  <sheetData>
    <row r="5" spans="3:13" ht="26.25" x14ac:dyDescent="0.25">
      <c r="D5" s="111" t="s">
        <v>56</v>
      </c>
    </row>
    <row r="7" spans="3:13" x14ac:dyDescent="0.25">
      <c r="D7" s="112" t="s">
        <v>57</v>
      </c>
      <c r="E7" s="113">
        <v>3650</v>
      </c>
    </row>
    <row r="8" spans="3:13" x14ac:dyDescent="0.25">
      <c r="D8" s="114" t="s">
        <v>58</v>
      </c>
      <c r="E8" s="113">
        <v>319661</v>
      </c>
    </row>
    <row r="9" spans="3:13" x14ac:dyDescent="0.25">
      <c r="D9" s="112" t="s">
        <v>59</v>
      </c>
      <c r="E9" s="115">
        <f>+E34</f>
        <v>484</v>
      </c>
    </row>
    <row r="10" spans="3:13" x14ac:dyDescent="0.25">
      <c r="D10" s="112" t="s">
        <v>60</v>
      </c>
      <c r="E10" s="113">
        <f>+E8*E9</f>
        <v>154715924</v>
      </c>
    </row>
    <row r="11" spans="3:13" x14ac:dyDescent="0.25">
      <c r="D11" s="112" t="s">
        <v>61</v>
      </c>
      <c r="E11" s="113">
        <f>+E10/E7</f>
        <v>42387.924383561643</v>
      </c>
    </row>
    <row r="13" spans="3:13" x14ac:dyDescent="0.25">
      <c r="C13" s="150" t="s">
        <v>62</v>
      </c>
      <c r="D13" s="150"/>
      <c r="E13" s="150"/>
    </row>
    <row r="14" spans="3:13" x14ac:dyDescent="0.25">
      <c r="G14" s="110">
        <v>2</v>
      </c>
      <c r="H14" s="110">
        <v>4</v>
      </c>
      <c r="I14" s="110">
        <v>4</v>
      </c>
      <c r="J14" s="110">
        <v>4</v>
      </c>
      <c r="K14" s="110">
        <v>4</v>
      </c>
      <c r="L14" s="110">
        <v>4</v>
      </c>
    </row>
    <row r="15" spans="3:13" x14ac:dyDescent="0.25">
      <c r="C15" s="116" t="s">
        <v>38</v>
      </c>
      <c r="D15" s="116" t="s">
        <v>63</v>
      </c>
      <c r="E15" s="116" t="s">
        <v>44</v>
      </c>
      <c r="F15" s="117"/>
      <c r="G15" s="118">
        <v>44013</v>
      </c>
      <c r="H15" s="118">
        <v>44044</v>
      </c>
      <c r="I15" s="118">
        <v>44075</v>
      </c>
      <c r="J15" s="118">
        <v>44105</v>
      </c>
      <c r="K15" s="118">
        <v>44136</v>
      </c>
      <c r="L15" s="118">
        <v>44166</v>
      </c>
      <c r="M15" s="119" t="s">
        <v>64</v>
      </c>
    </row>
    <row r="16" spans="3:13" ht="30" x14ac:dyDescent="0.25">
      <c r="C16" s="120">
        <v>1</v>
      </c>
      <c r="D16" s="121" t="s">
        <v>31</v>
      </c>
      <c r="E16" s="122">
        <v>4</v>
      </c>
      <c r="G16" s="123">
        <f>+$E16*G$14</f>
        <v>8</v>
      </c>
      <c r="H16" s="123">
        <f t="shared" ref="H16:L16" si="0">+$E16*H$14</f>
        <v>16</v>
      </c>
      <c r="I16" s="123">
        <f t="shared" si="0"/>
        <v>16</v>
      </c>
      <c r="J16" s="123">
        <f t="shared" si="0"/>
        <v>16</v>
      </c>
      <c r="K16" s="123">
        <f t="shared" si="0"/>
        <v>16</v>
      </c>
      <c r="L16" s="123">
        <f t="shared" si="0"/>
        <v>16</v>
      </c>
      <c r="M16" s="123">
        <f>SUM(G16:L16)</f>
        <v>88</v>
      </c>
    </row>
    <row r="17" spans="3:13" ht="30" x14ac:dyDescent="0.25">
      <c r="C17" s="120">
        <v>2</v>
      </c>
      <c r="D17" s="121" t="s">
        <v>32</v>
      </c>
      <c r="E17" s="122">
        <v>2</v>
      </c>
      <c r="G17" s="123">
        <f t="shared" ref="G17:L22" si="1">+$E17*G$14</f>
        <v>4</v>
      </c>
      <c r="H17" s="123">
        <f t="shared" si="1"/>
        <v>8</v>
      </c>
      <c r="I17" s="123">
        <f t="shared" si="1"/>
        <v>8</v>
      </c>
      <c r="J17" s="123">
        <f t="shared" si="1"/>
        <v>8</v>
      </c>
      <c r="K17" s="123">
        <f t="shared" si="1"/>
        <v>8</v>
      </c>
      <c r="L17" s="123">
        <f t="shared" si="1"/>
        <v>8</v>
      </c>
      <c r="M17" s="123">
        <f t="shared" ref="M17:M22" si="2">SUM(G17:L17)</f>
        <v>44</v>
      </c>
    </row>
    <row r="18" spans="3:13" ht="30" x14ac:dyDescent="0.25">
      <c r="C18" s="120">
        <v>3</v>
      </c>
      <c r="D18" s="121" t="s">
        <v>33</v>
      </c>
      <c r="E18" s="122">
        <v>2</v>
      </c>
      <c r="G18" s="123">
        <f t="shared" si="1"/>
        <v>4</v>
      </c>
      <c r="H18" s="123">
        <f t="shared" si="1"/>
        <v>8</v>
      </c>
      <c r="I18" s="123">
        <f t="shared" si="1"/>
        <v>8</v>
      </c>
      <c r="J18" s="123">
        <f t="shared" si="1"/>
        <v>8</v>
      </c>
      <c r="K18" s="123">
        <f t="shared" si="1"/>
        <v>8</v>
      </c>
      <c r="L18" s="123">
        <f t="shared" si="1"/>
        <v>8</v>
      </c>
      <c r="M18" s="123">
        <f t="shared" si="2"/>
        <v>44</v>
      </c>
    </row>
    <row r="19" spans="3:13" ht="30" x14ac:dyDescent="0.25">
      <c r="C19" s="120">
        <v>4</v>
      </c>
      <c r="D19" s="121" t="s">
        <v>34</v>
      </c>
      <c r="E19" s="122">
        <v>2</v>
      </c>
      <c r="G19" s="123">
        <f t="shared" si="1"/>
        <v>4</v>
      </c>
      <c r="H19" s="123">
        <f t="shared" si="1"/>
        <v>8</v>
      </c>
      <c r="I19" s="123">
        <f t="shared" si="1"/>
        <v>8</v>
      </c>
      <c r="J19" s="123">
        <f t="shared" si="1"/>
        <v>8</v>
      </c>
      <c r="K19" s="123">
        <f t="shared" si="1"/>
        <v>8</v>
      </c>
      <c r="L19" s="123">
        <f t="shared" si="1"/>
        <v>8</v>
      </c>
      <c r="M19" s="123">
        <f t="shared" si="2"/>
        <v>44</v>
      </c>
    </row>
    <row r="20" spans="3:13" ht="30" x14ac:dyDescent="0.25">
      <c r="C20" s="120">
        <v>5</v>
      </c>
      <c r="D20" s="121" t="s">
        <v>35</v>
      </c>
      <c r="E20" s="122">
        <v>4</v>
      </c>
      <c r="G20" s="123">
        <f t="shared" si="1"/>
        <v>8</v>
      </c>
      <c r="H20" s="123">
        <f t="shared" si="1"/>
        <v>16</v>
      </c>
      <c r="I20" s="123">
        <f t="shared" si="1"/>
        <v>16</v>
      </c>
      <c r="J20" s="123">
        <f t="shared" si="1"/>
        <v>16</v>
      </c>
      <c r="K20" s="123">
        <f t="shared" si="1"/>
        <v>16</v>
      </c>
      <c r="L20" s="123">
        <f t="shared" si="1"/>
        <v>16</v>
      </c>
      <c r="M20" s="123">
        <f t="shared" si="2"/>
        <v>88</v>
      </c>
    </row>
    <row r="21" spans="3:13" ht="30" x14ac:dyDescent="0.25">
      <c r="C21" s="120">
        <v>6</v>
      </c>
      <c r="D21" s="121" t="s">
        <v>36</v>
      </c>
      <c r="E21" s="122">
        <v>4</v>
      </c>
      <c r="G21" s="123">
        <f t="shared" si="1"/>
        <v>8</v>
      </c>
      <c r="H21" s="123">
        <f t="shared" si="1"/>
        <v>16</v>
      </c>
      <c r="I21" s="123">
        <f t="shared" si="1"/>
        <v>16</v>
      </c>
      <c r="J21" s="123">
        <f t="shared" si="1"/>
        <v>16</v>
      </c>
      <c r="K21" s="123">
        <f t="shared" si="1"/>
        <v>16</v>
      </c>
      <c r="L21" s="123">
        <f t="shared" si="1"/>
        <v>16</v>
      </c>
      <c r="M21" s="123">
        <f t="shared" si="2"/>
        <v>88</v>
      </c>
    </row>
    <row r="22" spans="3:13" ht="30" x14ac:dyDescent="0.25">
      <c r="C22" s="120">
        <v>7</v>
      </c>
      <c r="D22" s="121" t="s">
        <v>37</v>
      </c>
      <c r="E22" s="122">
        <v>4</v>
      </c>
      <c r="G22" s="123">
        <f t="shared" si="1"/>
        <v>8</v>
      </c>
      <c r="H22" s="123">
        <f t="shared" si="1"/>
        <v>16</v>
      </c>
      <c r="I22" s="123">
        <f t="shared" si="1"/>
        <v>16</v>
      </c>
      <c r="J22" s="123">
        <f t="shared" si="1"/>
        <v>16</v>
      </c>
      <c r="K22" s="123">
        <f t="shared" si="1"/>
        <v>16</v>
      </c>
      <c r="L22" s="123">
        <f t="shared" si="1"/>
        <v>16</v>
      </c>
      <c r="M22" s="123">
        <f t="shared" si="2"/>
        <v>88</v>
      </c>
    </row>
    <row r="23" spans="3:13" x14ac:dyDescent="0.25">
      <c r="D23" s="124" t="s">
        <v>65</v>
      </c>
      <c r="E23" s="124">
        <f>SUM(E16:E22)</f>
        <v>22</v>
      </c>
      <c r="G23" s="124">
        <f>SUM(G16:G22)</f>
        <v>44</v>
      </c>
      <c r="H23" s="124">
        <f t="shared" ref="H23:M23" si="3">SUM(H16:H22)</f>
        <v>88</v>
      </c>
      <c r="I23" s="124">
        <f t="shared" si="3"/>
        <v>88</v>
      </c>
      <c r="J23" s="124">
        <f t="shared" si="3"/>
        <v>88</v>
      </c>
      <c r="K23" s="124">
        <f t="shared" si="3"/>
        <v>88</v>
      </c>
      <c r="L23" s="124">
        <f t="shared" si="3"/>
        <v>88</v>
      </c>
      <c r="M23" s="124">
        <f t="shared" si="3"/>
        <v>484</v>
      </c>
    </row>
    <row r="27" spans="3:13" x14ac:dyDescent="0.25">
      <c r="D27" s="116" t="s">
        <v>66</v>
      </c>
      <c r="E27" s="116" t="s">
        <v>67</v>
      </c>
      <c r="F27" s="116" t="s">
        <v>68</v>
      </c>
    </row>
    <row r="28" spans="3:13" x14ac:dyDescent="0.25">
      <c r="C28" s="120">
        <v>1</v>
      </c>
      <c r="D28" s="118">
        <v>44013</v>
      </c>
      <c r="E28" s="123">
        <f>+$E$23*F28</f>
        <v>44</v>
      </c>
      <c r="F28" s="120">
        <v>2</v>
      </c>
    </row>
    <row r="29" spans="3:13" x14ac:dyDescent="0.25">
      <c r="C29" s="120">
        <v>2</v>
      </c>
      <c r="D29" s="118">
        <v>44044</v>
      </c>
      <c r="E29" s="123">
        <f t="shared" ref="E29:E33" si="4">+$E$23*F29</f>
        <v>88</v>
      </c>
      <c r="F29" s="120">
        <v>4</v>
      </c>
    </row>
    <row r="30" spans="3:13" x14ac:dyDescent="0.25">
      <c r="C30" s="120">
        <v>3</v>
      </c>
      <c r="D30" s="118">
        <v>44075</v>
      </c>
      <c r="E30" s="123">
        <f t="shared" si="4"/>
        <v>88</v>
      </c>
      <c r="F30" s="120">
        <v>4</v>
      </c>
    </row>
    <row r="31" spans="3:13" x14ac:dyDescent="0.25">
      <c r="C31" s="120">
        <v>4</v>
      </c>
      <c r="D31" s="118">
        <v>44105</v>
      </c>
      <c r="E31" s="123">
        <f t="shared" si="4"/>
        <v>88</v>
      </c>
      <c r="F31" s="120">
        <v>4</v>
      </c>
    </row>
    <row r="32" spans="3:13" x14ac:dyDescent="0.25">
      <c r="C32" s="120">
        <v>5</v>
      </c>
      <c r="D32" s="118">
        <v>44136</v>
      </c>
      <c r="E32" s="123">
        <f t="shared" si="4"/>
        <v>88</v>
      </c>
      <c r="F32" s="120">
        <v>4</v>
      </c>
    </row>
    <row r="33" spans="3:6" x14ac:dyDescent="0.25">
      <c r="C33" s="120">
        <v>6</v>
      </c>
      <c r="D33" s="118">
        <v>44166</v>
      </c>
      <c r="E33" s="123">
        <f t="shared" si="4"/>
        <v>88</v>
      </c>
      <c r="F33" s="120">
        <v>4</v>
      </c>
    </row>
    <row r="34" spans="3:6" x14ac:dyDescent="0.25">
      <c r="D34" s="116" t="s">
        <v>69</v>
      </c>
      <c r="E34" s="125">
        <f>SUM(E28:E33)</f>
        <v>484</v>
      </c>
    </row>
  </sheetData>
  <mergeCells count="1">
    <mergeCell ref="C13:E13"/>
  </mergeCells>
  <pageMargins left="0.70866141732283472" right="0.70866141732283472" top="0.74803149606299213" bottom="0.74803149606299213" header="0.31496062992125984" footer="0.31496062992125984"/>
  <pageSetup paperSize="119" scale="90" orientation="portrait" horizontalDpi="1200" verticalDpi="120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Bill of Services</vt:lpstr>
      <vt:lpstr>Exhibit 1</vt:lpstr>
      <vt:lpstr>TS2 Bid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Andres Garrido Soules</dc:creator>
  <cp:lastModifiedBy>Andres Rodriguez Gutierrez</cp:lastModifiedBy>
  <cp:lastPrinted>2020-09-07T19:42:15Z</cp:lastPrinted>
  <dcterms:created xsi:type="dcterms:W3CDTF">2020-09-01T02:26:15Z</dcterms:created>
  <dcterms:modified xsi:type="dcterms:W3CDTF">2020-09-11T23:33:31Z</dcterms:modified>
</cp:coreProperties>
</file>